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Valcharska14 - Výpočet p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'Valcharska14 - Výpočet pl...'!$C$115:$K$150</definedName>
    <definedName name="_xlnm.Print_Area" localSheetId="1">'Valcharska14 - Výpočet pl...'!$C$4:$J$76,'Valcharska14 - Výpočet pl...'!$C$82:$J$99,'Valcharska14 - Výpočet pl...'!$C$105:$J$150</definedName>
    <definedName name="_xlnm.Print_Titles" localSheetId="1">'Valcharska14 - Výpočet pl...'!$115:$115</definedName>
  </definedNames>
  <calcPr/>
</workbook>
</file>

<file path=xl/calcChain.xml><?xml version="1.0" encoding="utf-8"?>
<calcChain xmlns="http://schemas.openxmlformats.org/spreadsheetml/2006/main">
  <c i="2" l="1" r="T118"/>
  <c r="T117"/>
  <c r="J35"/>
  <c r="J34"/>
  <c i="1" r="AY95"/>
  <c i="2" r="J33"/>
  <c i="1" r="AX95"/>
  <c i="2" r="BI150"/>
  <c r="BH150"/>
  <c r="BG150"/>
  <c r="BE150"/>
  <c r="T150"/>
  <c r="T149"/>
  <c r="T148"/>
  <c r="R150"/>
  <c r="R149"/>
  <c r="R148"/>
  <c r="P150"/>
  <c r="P149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38"/>
  <c r="BH138"/>
  <c r="BG138"/>
  <c r="BE138"/>
  <c r="T138"/>
  <c r="R138"/>
  <c r="P138"/>
  <c r="BI133"/>
  <c r="BH133"/>
  <c r="BG133"/>
  <c r="BE133"/>
  <c r="T133"/>
  <c r="R133"/>
  <c r="P133"/>
  <c r="BI128"/>
  <c r="BH128"/>
  <c r="BG128"/>
  <c r="BE128"/>
  <c r="T128"/>
  <c r="R128"/>
  <c r="P128"/>
  <c r="BI121"/>
  <c r="BH121"/>
  <c r="BG121"/>
  <c r="BE121"/>
  <c r="T121"/>
  <c r="R121"/>
  <c r="P121"/>
  <c r="BI119"/>
  <c r="BH119"/>
  <c r="BG119"/>
  <c r="BE119"/>
  <c r="T119"/>
  <c r="R119"/>
  <c r="P119"/>
  <c r="J113"/>
  <c r="J112"/>
  <c r="F112"/>
  <c r="F110"/>
  <c r="E108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150"/>
  <c r="J145"/>
  <c r="J144"/>
  <c r="J138"/>
  <c r="BK133"/>
  <c r="BK128"/>
  <c r="BK121"/>
  <c r="J119"/>
  <c r="BK150"/>
  <c r="BK147"/>
  <c r="BK145"/>
  <c r="BK138"/>
  <c r="J133"/>
  <c r="J128"/>
  <c r="J147"/>
  <c r="BK144"/>
  <c r="J121"/>
  <c r="BK119"/>
  <c i="1" r="AS94"/>
  <c i="2" l="1" r="T116"/>
  <c r="BK118"/>
  <c r="J118"/>
  <c r="J96"/>
  <c r="P118"/>
  <c r="P117"/>
  <c r="P116"/>
  <c i="1" r="AU95"/>
  <c i="2" r="R118"/>
  <c r="R117"/>
  <c r="R116"/>
  <c r="J110"/>
  <c r="F113"/>
  <c r="BF121"/>
  <c r="BF128"/>
  <c r="BF133"/>
  <c r="BF144"/>
  <c r="BF145"/>
  <c r="BF147"/>
  <c r="BF119"/>
  <c r="BF138"/>
  <c r="BF150"/>
  <c r="BK149"/>
  <c r="J149"/>
  <c r="J98"/>
  <c r="F33"/>
  <c i="1" r="BB95"/>
  <c r="BB94"/>
  <c r="W31"/>
  <c i="2" r="F34"/>
  <c i="1" r="BC95"/>
  <c r="BC94"/>
  <c r="W32"/>
  <c i="2" r="J31"/>
  <c i="1" r="AV95"/>
  <c r="AU94"/>
  <c i="2" r="F35"/>
  <c i="1" r="BD95"/>
  <c r="BD94"/>
  <c r="W33"/>
  <c i="2" r="F31"/>
  <c i="1" r="AZ95"/>
  <c r="AZ94"/>
  <c r="W29"/>
  <c i="2" l="1" r="BK117"/>
  <c r="J117"/>
  <c r="J95"/>
  <c r="BK148"/>
  <c r="J148"/>
  <c r="J97"/>
  <c i="1" r="AV94"/>
  <c r="AK29"/>
  <c r="AX94"/>
  <c i="2" r="F32"/>
  <c i="1" r="BA95"/>
  <c r="BA94"/>
  <c r="W30"/>
  <c r="AY94"/>
  <c i="2" r="J32"/>
  <c i="1" r="AW95"/>
  <c r="AT95"/>
  <c i="2" l="1" r="BK116"/>
  <c r="J116"/>
  <c r="J94"/>
  <c i="1" r="AW94"/>
  <c r="AK30"/>
  <c l="1" r="AT94"/>
  <c i="2" r="J28"/>
  <c i="1" r="AG95"/>
  <c r="AG94"/>
  <c r="AK26"/>
  <c r="AK35"/>
  <c l="1" r="AN95"/>
  <c r="AN94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<sst xmlns="http://schemas.openxmlformats.org/spreadsheetml/2006/main">
  <si>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</si>
  <si>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</si>
  <si>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</si>
  <si>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</si>
  <si>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{a06bdba7-c32e-485e-b160-4b86a82a8e79}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</si>
  <si>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</si>
  <si>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</si>
  <si>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</si>
  <si>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</si>
  <si>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</si>
  <si>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</si>
  <si>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</si>
  <si>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</si>
  <si>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Valcharska14</t>
  </si>
  <si>
    <t>Stavba:</t>
  </si>
  <si>
    <t>Výpočet ploch pro úklid společných prostor v domě</t>
  </si>
  <si>
    <t>KSO:</t>
  </si>
  <si>
    <t>CC-CZ:</t>
  </si>
  <si>
    <t>Místo:</t>
  </si>
  <si>
    <t>Valchařská 14,Brno</t>
  </si>
  <si>
    <t>Datum:</t>
  </si>
  <si>
    <t>9. 5. 2021</t>
  </si>
  <si>
    <t>Zadavatel:</t>
  </si>
  <si>
    <t>IČ:</t>
  </si>
  <si>
    <t>MmBrna,OSM,Husova 3,Brno</t>
  </si>
  <si>
    <t>DIČ:</t>
  </si>
  <si>
    <t>Zhotovitel:</t>
  </si>
  <si>
    <t xml:space="preserve"> </t>
  </si>
  <si>
    <t>Projektant:</t>
  </si>
  <si>
    <t>R.Volková</t>
  </si>
  <si>
    <t>True</t>
  </si>
  <si>
    <t>Zpracovatel:</t>
  </si>
  <si>
    <t>Radka 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</si>
  <si>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</si>
  <si>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</si>
  <si>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</si>
  <si>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</si>
  <si>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</si>
  <si>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</si>
  <si>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</si>
  <si>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</si>
  <si>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</si>
  <si>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</si>
  <si>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</si>
  <si>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</si>
  <si>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</si>
  <si>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</si>
  <si>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</si>
  <si>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</si>
  <si>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</si>
  <si>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</si>
  <si>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</si>
  <si>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</si>
  <si>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</si>
  <si>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</si>
  <si>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</si>
  <si>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</si>
  <si>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</si>
  <si>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</si>
  <si>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</si>
  <si>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</si>
  <si>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</si>
  <si>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</si>
  <si>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</si>
  <si>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</si>
  <si>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</si>
  <si>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</si>
  <si>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</si>
  <si>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</si>
  <si>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</si>
  <si>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</si>
  <si>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</si>
  <si>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</si>
  <si>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</si>
  <si>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</si>
  <si>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</si>
  <si>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</si>
  <si>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</si>
  <si>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</si>
  <si>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</si>
  <si>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</si>
  <si>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</si>
  <si>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</si>
  <si>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</si>
  <si>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</si>
  <si>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</si>
  <si>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</si>
  <si>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</si>
  <si>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</si>
  <si>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</si>
  <si>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</si>
  <si>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</si>
  <si>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</si>
  <si>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</si>
  <si>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</si>
  <si>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</si>
  <si>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</si>
  <si>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</si>
  <si>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</si>
  <si>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</si>
  <si>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</si>
  <si>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</si>
  <si>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</si>
  <si>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</si>
  <si>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</si>
  <si>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</si>
  <si>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</si>
  <si>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</si>
  <si>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</si>
  <si>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 xml:space="preserve">1-pol.  1</t>
  </si>
  <si>
    <t>Úklid podlahy v garáži-stěrka 4 x ročně</t>
  </si>
  <si>
    <t>m2</t>
  </si>
  <si>
    <t>4</t>
  </si>
  <si>
    <t>2</t>
  </si>
  <si>
    <t>-1797938087</t>
  </si>
  <si>
    <t>VV</t>
  </si>
  <si>
    <t>35,2"garáž"</t>
  </si>
  <si>
    <t xml:space="preserve">1-pol.  2</t>
  </si>
  <si>
    <t>Úklid podlahy na chodbě,na podestách,schodiště a mezipodestách-keramická dlažba-52x ročně</t>
  </si>
  <si>
    <t>-852974250</t>
  </si>
  <si>
    <t>"schodiště"54*1,17*0,5</t>
  </si>
  <si>
    <t>"1"1,42*4,3+1,52*4,3+8,6*1,5+1,5*0,25</t>
  </si>
  <si>
    <t>"2-podesta,mezipodesta"1,42*4,3+1,52*4,3</t>
  </si>
  <si>
    <t>"3"1,42*4,3+1,52*4,36</t>
  </si>
  <si>
    <t>"4"1,52*4,36</t>
  </si>
  <si>
    <t>Součet</t>
  </si>
  <si>
    <t>3</t>
  </si>
  <si>
    <t xml:space="preserve">1-pol.  3</t>
  </si>
  <si>
    <t>Úklid podlahy -kočárkárna,úklid, popelnice-stěrka-12x ročně</t>
  </si>
  <si>
    <t>1276912804</t>
  </si>
  <si>
    <t>"kočárkárna"20,1</t>
  </si>
  <si>
    <t>"sklad odpadků"5</t>
  </si>
  <si>
    <t>"uklid"8,9</t>
  </si>
  <si>
    <t xml:space="preserve">1-pol.  4</t>
  </si>
  <si>
    <t>Umytí dveří včetně zárubní do společných prostor-12x ročně</t>
  </si>
  <si>
    <t>sada</t>
  </si>
  <si>
    <t>-759313062</t>
  </si>
  <si>
    <t>"1np"6</t>
  </si>
  <si>
    <t>"2-4np"0</t>
  </si>
  <si>
    <t>Mezisoučet</t>
  </si>
  <si>
    <t xml:space="preserve">Součet </t>
  </si>
  <si>
    <t>5</t>
  </si>
  <si>
    <t xml:space="preserve">1-pol.  5</t>
  </si>
  <si>
    <t>Umytí oken a vchodových dveří, rámů a parapetu včetně pomocného lešení-4x ročně</t>
  </si>
  <si>
    <t>kus</t>
  </si>
  <si>
    <t>1293286989</t>
  </si>
  <si>
    <t>"1np"1,5*2,3</t>
  </si>
  <si>
    <t>"2"1,5*1,4*2</t>
  </si>
  <si>
    <t>1,5*1,4*2</t>
  </si>
  <si>
    <t>"4"1,5*1,4*2</t>
  </si>
  <si>
    <t>6</t>
  </si>
  <si>
    <t xml:space="preserve">1-pol.  6</t>
  </si>
  <si>
    <t>Umytí světel,vypínačů,ometení pavučin+pom.lešení-2x ročně</t>
  </si>
  <si>
    <t>1658541360</t>
  </si>
  <si>
    <t>7</t>
  </si>
  <si>
    <t xml:space="preserve">1-pol.  7</t>
  </si>
  <si>
    <t>Umytí zábradlí-6x ročně</t>
  </si>
  <si>
    <t>678813546</t>
  </si>
  <si>
    <t>8</t>
  </si>
  <si>
    <t xml:space="preserve">1-pol.  8</t>
  </si>
  <si>
    <t>Umytí 7 dveří a zárubně u výtahu+kabina výtahu,zrcadlo,světlo-52 x ročně</t>
  </si>
  <si>
    <t>-1358932003</t>
  </si>
  <si>
    <t>VRN</t>
  </si>
  <si>
    <t>Vedlejší rozpočtové náklady</t>
  </si>
  <si>
    <t>VRN6</t>
  </si>
  <si>
    <t>Územní vlivy</t>
  </si>
  <si>
    <t>9</t>
  </si>
  <si>
    <t>062002000</t>
  </si>
  <si>
    <t>Ztížené dopravní podmínky</t>
  </si>
  <si>
    <t>1024</t>
  </si>
  <si>
    <t>-1172446225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</si>
</sst>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24</v>
      </c>
      <c r="AK11" s="28" t="s">
        <v>25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26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27</v>
      </c>
      <c r="AK14" s="28" t="s">
        <v>25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28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29</v>
      </c>
      <c r="AK17" s="28" t="s">
        <v>25</v>
      </c>
      <c r="AN17" s="25" t="s">
        <v>1</v>
      </c>
      <c r="AR17" s="21"/>
      <c r="BS17" s="18" t="s">
        <v>30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31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32</v>
      </c>
      <c r="AK20" s="28" t="s">
        <v>25</v>
      </c>
      <c r="AN20" s="25" t="s">
        <v>1</v>
      </c>
      <c r="AR20" s="21"/>
      <c r="BS20" s="18" t="s">
        <v>30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33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0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0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44" t="s">
        <v>46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0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49</v>
      </c>
      <c r="AI60" s="34"/>
      <c r="AJ60" s="34"/>
      <c r="AK60" s="34"/>
      <c r="AL60" s="34"/>
      <c r="AM60" s="50" t="s">
        <v>50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51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52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49</v>
      </c>
      <c r="AI75" s="34"/>
      <c r="AJ75" s="34"/>
      <c r="AK75" s="34"/>
      <c r="AL75" s="34"/>
      <c r="AM75" s="50" t="s">
        <v>50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Valcharska14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Výpočet ploch pro úklid společných prostor v domě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Valchařská 14,Brno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9. 5. 2021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MmBrna,OSM,Husova 3,Brno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28</v>
      </c>
      <c r="AJ89" s="31"/>
      <c r="AK89" s="31"/>
      <c r="AL89" s="31"/>
      <c r="AM89" s="62" t="str">
        <f>IF(E17="","",E17)</f>
        <v>R.Volková</v>
      </c>
      <c r="AN89" s="4"/>
      <c r="AO89" s="4"/>
      <c r="AP89" s="4"/>
      <c r="AQ89" s="31"/>
      <c r="AR89" s="32"/>
      <c r="AS89" s="63" t="s">
        <v>54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31</v>
      </c>
      <c r="AJ90" s="31"/>
      <c r="AK90" s="31"/>
      <c r="AL90" s="31"/>
      <c r="AM90" s="62" t="str">
        <f>IF(E20="","",E20)</f>
        <v>Radka Volková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55</v>
      </c>
      <c r="D92" s="72"/>
      <c r="E92" s="72"/>
      <c r="F92" s="72"/>
      <c r="G92" s="72"/>
      <c r="H92" s="73"/>
      <c r="I92" s="74" t="s">
        <v>56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57</v>
      </c>
      <c r="AH92" s="72"/>
      <c r="AI92" s="72"/>
      <c r="AJ92" s="72"/>
      <c r="AK92" s="72"/>
      <c r="AL92" s="72"/>
      <c r="AM92" s="72"/>
      <c r="AN92" s="74" t="s">
        <v>58</v>
      </c>
      <c r="AO92" s="72"/>
      <c r="AP92" s="76"/>
      <c r="AQ92" s="77" t="s">
        <v>59</v>
      </c>
      <c r="AR92" s="32"/>
      <c r="AS92" s="78" t="s">
        <v>60</v>
      </c>
      <c r="AT92" s="79" t="s">
        <v>61</v>
      </c>
      <c r="AU92" s="79" t="s">
        <v>62</v>
      </c>
      <c r="AV92" s="79" t="s">
        <v>63</v>
      </c>
      <c r="AW92" s="79" t="s">
        <v>64</v>
      </c>
      <c r="AX92" s="79" t="s">
        <v>65</v>
      </c>
      <c r="AY92" s="79" t="s">
        <v>66</v>
      </c>
      <c r="AZ92" s="79" t="s">
        <v>67</v>
      </c>
      <c r="BA92" s="79" t="s">
        <v>68</v>
      </c>
      <c r="BB92" s="79" t="s">
        <v>69</v>
      </c>
      <c r="BC92" s="79" t="s">
        <v>70</v>
      </c>
      <c r="BD92" s="80" t="s">
        <v>71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72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ROUND(AG95,2)</f>
        <v>0</v>
      </c>
      <c r="AH94" s="87"/>
      <c r="AI94" s="87"/>
      <c r="AJ94" s="87"/>
      <c r="AK94" s="87"/>
      <c r="AL94" s="87"/>
      <c r="AM94" s="87"/>
      <c r="AN94" s="88">
        <f>SUM(AG94,AT94)</f>
        <v>0</v>
      </c>
      <c r="AO94" s="88"/>
      <c r="AP94" s="88"/>
      <c r="AQ94" s="89" t="s">
        <v>1</v>
      </c>
      <c r="AR94" s="84"/>
      <c r="AS94" s="90">
        <f>ROUND(AS95,2)</f>
        <v>0</v>
      </c>
      <c r="AT94" s="91">
        <f>ROUND(SUM(AV94:AW94),2)</f>
        <v>0</v>
      </c>
      <c r="AU94" s="92">
        <f>ROUND(AU95,5)</f>
        <v>10.474259999999999</v>
      </c>
      <c r="AV94" s="91">
        <f>ROUND(AZ94*L29,2)</f>
        <v>0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ROUND(AZ95,2)</f>
        <v>0</v>
      </c>
      <c r="BA94" s="91">
        <f>ROUND(BA95,2)</f>
        <v>0</v>
      </c>
      <c r="BB94" s="91">
        <f>ROUND(BB95,2)</f>
        <v>0</v>
      </c>
      <c r="BC94" s="91">
        <f>ROUND(BC95,2)</f>
        <v>0</v>
      </c>
      <c r="BD94" s="93">
        <f>ROUND(BD95,2)</f>
        <v>0</v>
      </c>
      <c r="BE94" s="6"/>
      <c r="BS94" s="94" t="s">
        <v>73</v>
      </c>
      <c r="BT94" s="94" t="s">
        <v>74</v>
      </c>
      <c r="BV94" s="94" t="s">
        <v>75</v>
      </c>
      <c r="BW94" s="94" t="s">
        <v>4</v>
      </c>
      <c r="BX94" s="94" t="s">
        <v>76</v>
      </c>
      <c r="CL94" s="94" t="s">
        <v>1</v>
      </c>
    </row>
    <row r="95" s="7" customFormat="1" ht="24.75" customHeight="1">
      <c r="A95" s="95" t="s">
        <v>77</v>
      </c>
      <c r="B95" s="96"/>
      <c r="C95" s="97"/>
      <c r="D95" s="98" t="s">
        <v>13</v>
      </c>
      <c r="E95" s="98"/>
      <c r="F95" s="98"/>
      <c r="G95" s="98"/>
      <c r="H95" s="98"/>
      <c r="I95" s="99"/>
      <c r="J95" s="98" t="s">
        <v>15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'Valcharska14 - Výpočet pl...'!J28</f>
        <v>0</v>
      </c>
      <c r="AH95" s="99"/>
      <c r="AI95" s="99"/>
      <c r="AJ95" s="99"/>
      <c r="AK95" s="99"/>
      <c r="AL95" s="99"/>
      <c r="AM95" s="99"/>
      <c r="AN95" s="100">
        <f>SUM(AG95,AT95)</f>
        <v>0</v>
      </c>
      <c r="AO95" s="99"/>
      <c r="AP95" s="99"/>
      <c r="AQ95" s="101" t="s">
        <v>78</v>
      </c>
      <c r="AR95" s="96"/>
      <c r="AS95" s="102">
        <v>0</v>
      </c>
      <c r="AT95" s="103">
        <f>ROUND(SUM(AV95:AW95),2)</f>
        <v>0</v>
      </c>
      <c r="AU95" s="104">
        <f>'Valcharska14 - Výpočet pl...'!P116</f>
        <v>10.474263000000001</v>
      </c>
      <c r="AV95" s="103">
        <f>'Valcharska14 - Výpočet pl...'!J31</f>
        <v>0</v>
      </c>
      <c r="AW95" s="103">
        <f>'Valcharska14 - Výpočet pl...'!J32</f>
        <v>0</v>
      </c>
      <c r="AX95" s="103">
        <f>'Valcharska14 - Výpočet pl...'!J33</f>
        <v>0</v>
      </c>
      <c r="AY95" s="103">
        <f>'Valcharska14 - Výpočet pl...'!J34</f>
        <v>0</v>
      </c>
      <c r="AZ95" s="103">
        <f>'Valcharska14 - Výpočet pl...'!F31</f>
        <v>0</v>
      </c>
      <c r="BA95" s="103">
        <f>'Valcharska14 - Výpočet pl...'!F32</f>
        <v>0</v>
      </c>
      <c r="BB95" s="103">
        <f>'Valcharska14 - Výpočet pl...'!F33</f>
        <v>0</v>
      </c>
      <c r="BC95" s="103">
        <f>'Valcharska14 - Výpočet pl...'!F34</f>
        <v>0</v>
      </c>
      <c r="BD95" s="105">
        <f>'Valcharska14 - Výpočet pl...'!F35</f>
        <v>0</v>
      </c>
      <c r="BE95" s="7"/>
      <c r="BT95" s="106" t="s">
        <v>79</v>
      </c>
      <c r="BU95" s="106" t="s">
        <v>80</v>
      </c>
      <c r="BV95" s="106" t="s">
        <v>75</v>
      </c>
      <c r="BW95" s="106" t="s">
        <v>4</v>
      </c>
      <c r="BX95" s="106" t="s">
        <v>76</v>
      </c>
      <c r="CL95" s="106" t="s">
        <v>1</v>
      </c>
    </row>
    <row r="96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="2" customFormat="1" ht="6.96" customHeight="1">
      <c r="A97" s="31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Valcharska14 - Výpočet p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7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="1" customFormat="1" ht="24.96" customHeight="1">
      <c r="B4" s="21"/>
      <c r="D4" s="22" t="s">
        <v>81</v>
      </c>
      <c r="L4" s="21"/>
      <c r="M4" s="108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1"/>
      <c r="B6" s="32"/>
      <c r="C6" s="31"/>
      <c r="D6" s="28" t="s">
        <v>14</v>
      </c>
      <c r="E6" s="31"/>
      <c r="F6" s="31"/>
      <c r="G6" s="31"/>
      <c r="H6" s="31"/>
      <c r="I6" s="31"/>
      <c r="J6" s="31"/>
      <c r="K6" s="31"/>
      <c r="L6" s="47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="2" customFormat="1" ht="16.5" customHeight="1">
      <c r="A7" s="31"/>
      <c r="B7" s="32"/>
      <c r="C7" s="31"/>
      <c r="D7" s="31"/>
      <c r="E7" s="59" t="s">
        <v>15</v>
      </c>
      <c r="F7" s="31"/>
      <c r="G7" s="31"/>
      <c r="H7" s="31"/>
      <c r="I7" s="31"/>
      <c r="J7" s="31"/>
      <c r="K7" s="31"/>
      <c r="L7" s="47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="2" customFormat="1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2" customHeight="1">
      <c r="A9" s="31"/>
      <c r="B9" s="32"/>
      <c r="C9" s="31"/>
      <c r="D9" s="28" t="s">
        <v>16</v>
      </c>
      <c r="E9" s="31"/>
      <c r="F9" s="25" t="s">
        <v>1</v>
      </c>
      <c r="G9" s="31"/>
      <c r="H9" s="31"/>
      <c r="I9" s="28" t="s">
        <v>17</v>
      </c>
      <c r="J9" s="25" t="s">
        <v>1</v>
      </c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18</v>
      </c>
      <c r="E10" s="31"/>
      <c r="F10" s="25" t="s">
        <v>19</v>
      </c>
      <c r="G10" s="31"/>
      <c r="H10" s="31"/>
      <c r="I10" s="28" t="s">
        <v>20</v>
      </c>
      <c r="J10" s="61" t="str">
        <f>'Rekapitulace stavby'!AN8</f>
        <v>9. 5. 2021</v>
      </c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0.8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22</v>
      </c>
      <c r="E12" s="31"/>
      <c r="F12" s="31"/>
      <c r="G12" s="31"/>
      <c r="H12" s="31"/>
      <c r="I12" s="28" t="s">
        <v>23</v>
      </c>
      <c r="J12" s="25" t="s">
        <v>1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8" customHeight="1">
      <c r="A13" s="31"/>
      <c r="B13" s="32"/>
      <c r="C13" s="31"/>
      <c r="D13" s="31"/>
      <c r="E13" s="25" t="s">
        <v>24</v>
      </c>
      <c r="F13" s="31"/>
      <c r="G13" s="31"/>
      <c r="H13" s="31"/>
      <c r="I13" s="28" t="s">
        <v>25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6.96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26</v>
      </c>
      <c r="E15" s="31"/>
      <c r="F15" s="31"/>
      <c r="G15" s="31"/>
      <c r="H15" s="31"/>
      <c r="I15" s="28" t="s">
        <v>23</v>
      </c>
      <c r="J15" s="25" t="str">
        <f>'Rekapitulace stavby'!AN13</f>
        <v/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8" customHeight="1">
      <c r="A16" s="31"/>
      <c r="B16" s="32"/>
      <c r="C16" s="31"/>
      <c r="D16" s="31"/>
      <c r="E16" s="25" t="str">
        <f>'Rekapitulace stavby'!E14</f>
        <v xml:space="preserve"> </v>
      </c>
      <c r="F16" s="25"/>
      <c r="G16" s="25"/>
      <c r="H16" s="25"/>
      <c r="I16" s="28" t="s">
        <v>25</v>
      </c>
      <c r="J16" s="25" t="str">
        <f>'Rekapitulace stavby'!AN14</f>
        <v/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6.96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28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29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31</v>
      </c>
      <c r="E21" s="31"/>
      <c r="F21" s="31"/>
      <c r="G21" s="31"/>
      <c r="H21" s="31"/>
      <c r="I21" s="28" t="s">
        <v>23</v>
      </c>
      <c r="J21" s="25" t="s">
        <v>1</v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">
        <v>32</v>
      </c>
      <c r="F22" s="31"/>
      <c r="G22" s="31"/>
      <c r="H22" s="31"/>
      <c r="I22" s="28" t="s">
        <v>25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33</v>
      </c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8" customFormat="1" ht="16.5" customHeight="1">
      <c r="A25" s="109"/>
      <c r="B25" s="110"/>
      <c r="C25" s="109"/>
      <c r="D25" s="109"/>
      <c r="E25" s="29" t="s">
        <v>1</v>
      </c>
      <c r="F25" s="29"/>
      <c r="G25" s="29"/>
      <c r="H25" s="2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82"/>
      <c r="E27" s="82"/>
      <c r="F27" s="82"/>
      <c r="G27" s="82"/>
      <c r="H27" s="82"/>
      <c r="I27" s="82"/>
      <c r="J27" s="82"/>
      <c r="K27" s="82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25.44" customHeight="1">
      <c r="A28" s="31"/>
      <c r="B28" s="32"/>
      <c r="C28" s="31"/>
      <c r="D28" s="112" t="s">
        <v>34</v>
      </c>
      <c r="E28" s="31"/>
      <c r="F28" s="31"/>
      <c r="G28" s="31"/>
      <c r="H28" s="31"/>
      <c r="I28" s="31"/>
      <c r="J28" s="88">
        <f>ROUND(J116, 2)</f>
        <v>0</v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2"/>
      <c r="E29" s="82"/>
      <c r="F29" s="82"/>
      <c r="G29" s="82"/>
      <c r="H29" s="82"/>
      <c r="I29" s="82"/>
      <c r="J29" s="82"/>
      <c r="K29" s="82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2"/>
      <c r="C30" s="31"/>
      <c r="D30" s="31"/>
      <c r="E30" s="31"/>
      <c r="F30" s="36" t="s">
        <v>36</v>
      </c>
      <c r="G30" s="31"/>
      <c r="H30" s="31"/>
      <c r="I30" s="36" t="s">
        <v>35</v>
      </c>
      <c r="J30" s="36" t="s">
        <v>37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2"/>
      <c r="C31" s="31"/>
      <c r="D31" s="113" t="s">
        <v>38</v>
      </c>
      <c r="E31" s="28" t="s">
        <v>39</v>
      </c>
      <c r="F31" s="114">
        <f>ROUND((SUM(BE116:BE150)),  2)</f>
        <v>0</v>
      </c>
      <c r="G31" s="31"/>
      <c r="H31" s="31"/>
      <c r="I31" s="115">
        <v>0.20999999999999999</v>
      </c>
      <c r="J31" s="114">
        <f>ROUND(((SUM(BE116:BE150))*I31),  2)</f>
        <v>0</v>
      </c>
      <c r="K31" s="31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28" t="s">
        <v>40</v>
      </c>
      <c r="F32" s="114">
        <f>ROUND((SUM(BF116:BF150)),  2)</f>
        <v>0</v>
      </c>
      <c r="G32" s="31"/>
      <c r="H32" s="31"/>
      <c r="I32" s="115">
        <v>0.14999999999999999</v>
      </c>
      <c r="J32" s="114">
        <f>ROUND(((SUM(BF116:BF150))*I32),  2)</f>
        <v>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31"/>
      <c r="E33" s="28" t="s">
        <v>41</v>
      </c>
      <c r="F33" s="114">
        <f>ROUND((SUM(BG116:BG150)),  2)</f>
        <v>0</v>
      </c>
      <c r="G33" s="31"/>
      <c r="H33" s="31"/>
      <c r="I33" s="115">
        <v>0.20999999999999999</v>
      </c>
      <c r="J33" s="114">
        <f>0</f>
        <v>0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42</v>
      </c>
      <c r="F34" s="114">
        <f>ROUND((SUM(BH116:BH150)),  2)</f>
        <v>0</v>
      </c>
      <c r="G34" s="31"/>
      <c r="H34" s="31"/>
      <c r="I34" s="115">
        <v>0.14999999999999999</v>
      </c>
      <c r="J34" s="114">
        <f>0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43</v>
      </c>
      <c r="F35" s="114">
        <f>ROUND((SUM(BI116:BI150)),  2)</f>
        <v>0</v>
      </c>
      <c r="G35" s="31"/>
      <c r="H35" s="31"/>
      <c r="I35" s="115">
        <v>0</v>
      </c>
      <c r="J35" s="114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25.44" customHeight="1">
      <c r="A37" s="31"/>
      <c r="B37" s="32"/>
      <c r="C37" s="116"/>
      <c r="D37" s="117" t="s">
        <v>44</v>
      </c>
      <c r="E37" s="73"/>
      <c r="F37" s="73"/>
      <c r="G37" s="118" t="s">
        <v>45</v>
      </c>
      <c r="H37" s="119" t="s">
        <v>46</v>
      </c>
      <c r="I37" s="73"/>
      <c r="J37" s="120">
        <f>SUM(J28:J35)</f>
        <v>0</v>
      </c>
      <c r="K37" s="12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47</v>
      </c>
      <c r="E50" s="49"/>
      <c r="F50" s="49"/>
      <c r="G50" s="48" t="s">
        <v>48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49</v>
      </c>
      <c r="E61" s="34"/>
      <c r="F61" s="122" t="s">
        <v>50</v>
      </c>
      <c r="G61" s="50" t="s">
        <v>49</v>
      </c>
      <c r="H61" s="34"/>
      <c r="I61" s="34"/>
      <c r="J61" s="123" t="s">
        <v>50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51</v>
      </c>
      <c r="E65" s="51"/>
      <c r="F65" s="51"/>
      <c r="G65" s="48" t="s">
        <v>52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49</v>
      </c>
      <c r="E76" s="34"/>
      <c r="F76" s="122" t="s">
        <v>50</v>
      </c>
      <c r="G76" s="50" t="s">
        <v>49</v>
      </c>
      <c r="H76" s="34"/>
      <c r="I76" s="34"/>
      <c r="J76" s="123" t="s">
        <v>50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82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59" t="str">
        <f>E7</f>
        <v>Výpočet ploch pro úklid společných prostor v domě</v>
      </c>
      <c r="F85" s="31"/>
      <c r="G85" s="31"/>
      <c r="H85" s="31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2" customHeight="1">
      <c r="A87" s="31"/>
      <c r="B87" s="32"/>
      <c r="C87" s="28" t="s">
        <v>18</v>
      </c>
      <c r="D87" s="31"/>
      <c r="E87" s="31"/>
      <c r="F87" s="25" t="str">
        <f>F10</f>
        <v>Valchařská 14,Brno</v>
      </c>
      <c r="G87" s="31"/>
      <c r="H87" s="31"/>
      <c r="I87" s="28" t="s">
        <v>20</v>
      </c>
      <c r="J87" s="61" t="str">
        <f>IF(J10="","",J10)</f>
        <v>9. 5. 2021</v>
      </c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5.15" customHeight="1">
      <c r="A89" s="31"/>
      <c r="B89" s="32"/>
      <c r="C89" s="28" t="s">
        <v>22</v>
      </c>
      <c r="D89" s="31"/>
      <c r="E89" s="31"/>
      <c r="F89" s="25" t="str">
        <f>E13</f>
        <v>MmBrna,OSM,Husova 3,Brno</v>
      </c>
      <c r="G89" s="31"/>
      <c r="H89" s="31"/>
      <c r="I89" s="28" t="s">
        <v>28</v>
      </c>
      <c r="J89" s="29" t="str">
        <f>E19</f>
        <v>R.Volková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5.15" customHeight="1">
      <c r="A90" s="31"/>
      <c r="B90" s="32"/>
      <c r="C90" s="28" t="s">
        <v>26</v>
      </c>
      <c r="D90" s="31"/>
      <c r="E90" s="31"/>
      <c r="F90" s="25" t="str">
        <f>IF(E16="","",E16)</f>
        <v xml:space="preserve"> </v>
      </c>
      <c r="G90" s="31"/>
      <c r="H90" s="31"/>
      <c r="I90" s="28" t="s">
        <v>31</v>
      </c>
      <c r="J90" s="29" t="str">
        <f>E22</f>
        <v>Radka Volková</v>
      </c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0.32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29.28" customHeight="1">
      <c r="A92" s="31"/>
      <c r="B92" s="32"/>
      <c r="C92" s="124" t="s">
        <v>83</v>
      </c>
      <c r="D92" s="116"/>
      <c r="E92" s="116"/>
      <c r="F92" s="116"/>
      <c r="G92" s="116"/>
      <c r="H92" s="116"/>
      <c r="I92" s="116"/>
      <c r="J92" s="125" t="s">
        <v>84</v>
      </c>
      <c r="K92" s="116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2.8" customHeight="1">
      <c r="A94" s="31"/>
      <c r="B94" s="32"/>
      <c r="C94" s="126" t="s">
        <v>85</v>
      </c>
      <c r="D94" s="31"/>
      <c r="E94" s="31"/>
      <c r="F94" s="31"/>
      <c r="G94" s="31"/>
      <c r="H94" s="31"/>
      <c r="I94" s="31"/>
      <c r="J94" s="88">
        <f>J116</f>
        <v>0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8" t="s">
        <v>86</v>
      </c>
    </row>
    <row r="95" s="9" customFormat="1" ht="24.96" customHeight="1">
      <c r="A95" s="9"/>
      <c r="B95" s="127"/>
      <c r="C95" s="9"/>
      <c r="D95" s="128" t="s">
        <v>87</v>
      </c>
      <c r="E95" s="129"/>
      <c r="F95" s="129"/>
      <c r="G95" s="129"/>
      <c r="H95" s="129"/>
      <c r="I95" s="129"/>
      <c r="J95" s="130">
        <f>J117</f>
        <v>0</v>
      </c>
      <c r="K95" s="9"/>
      <c r="L95" s="12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1"/>
      <c r="C96" s="10"/>
      <c r="D96" s="132" t="s">
        <v>88</v>
      </c>
      <c r="E96" s="133"/>
      <c r="F96" s="133"/>
      <c r="G96" s="133"/>
      <c r="H96" s="133"/>
      <c r="I96" s="133"/>
      <c r="J96" s="134">
        <f>J118</f>
        <v>0</v>
      </c>
      <c r="K96" s="10"/>
      <c r="L96" s="13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27"/>
      <c r="C97" s="9"/>
      <c r="D97" s="128" t="s">
        <v>89</v>
      </c>
      <c r="E97" s="129"/>
      <c r="F97" s="129"/>
      <c r="G97" s="129"/>
      <c r="H97" s="129"/>
      <c r="I97" s="129"/>
      <c r="J97" s="130">
        <f>J148</f>
        <v>0</v>
      </c>
      <c r="K97" s="9"/>
      <c r="L97" s="12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1"/>
      <c r="C98" s="10"/>
      <c r="D98" s="132" t="s">
        <v>90</v>
      </c>
      <c r="E98" s="133"/>
      <c r="F98" s="133"/>
      <c r="G98" s="133"/>
      <c r="H98" s="133"/>
      <c r="I98" s="133"/>
      <c r="J98" s="134">
        <f>J149</f>
        <v>0</v>
      </c>
      <c r="K98" s="10"/>
      <c r="L98" s="13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6.96" customHeight="1">
      <c r="A100" s="31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="2" customFormat="1" ht="6.96" customHeight="1">
      <c r="A104" s="31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24.96" customHeight="1">
      <c r="A105" s="31"/>
      <c r="B105" s="32"/>
      <c r="C105" s="22" t="s">
        <v>91</v>
      </c>
      <c r="D105" s="31"/>
      <c r="E105" s="31"/>
      <c r="F105" s="31"/>
      <c r="G105" s="31"/>
      <c r="H105" s="31"/>
      <c r="I105" s="31"/>
      <c r="J105" s="31"/>
      <c r="K105" s="31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6.96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12" customHeight="1">
      <c r="A107" s="31"/>
      <c r="B107" s="32"/>
      <c r="C107" s="28" t="s">
        <v>14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6.5" customHeight="1">
      <c r="A108" s="31"/>
      <c r="B108" s="32"/>
      <c r="C108" s="31"/>
      <c r="D108" s="31"/>
      <c r="E108" s="59" t="str">
        <f>E7</f>
        <v>Výpočet ploch pro úklid společných prostor v domě</v>
      </c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18</v>
      </c>
      <c r="D110" s="31"/>
      <c r="E110" s="31"/>
      <c r="F110" s="25" t="str">
        <f>F10</f>
        <v>Valchařská 14,Brno</v>
      </c>
      <c r="G110" s="31"/>
      <c r="H110" s="31"/>
      <c r="I110" s="28" t="s">
        <v>20</v>
      </c>
      <c r="J110" s="61" t="str">
        <f>IF(J10="","",J10)</f>
        <v>9. 5. 2021</v>
      </c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5.15" customHeight="1">
      <c r="A112" s="31"/>
      <c r="B112" s="32"/>
      <c r="C112" s="28" t="s">
        <v>22</v>
      </c>
      <c r="D112" s="31"/>
      <c r="E112" s="31"/>
      <c r="F112" s="25" t="str">
        <f>E13</f>
        <v>MmBrna,OSM,Husova 3,Brno</v>
      </c>
      <c r="G112" s="31"/>
      <c r="H112" s="31"/>
      <c r="I112" s="28" t="s">
        <v>28</v>
      </c>
      <c r="J112" s="29" t="str">
        <f>E19</f>
        <v>R.Volková</v>
      </c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5.15" customHeight="1">
      <c r="A113" s="31"/>
      <c r="B113" s="32"/>
      <c r="C113" s="28" t="s">
        <v>26</v>
      </c>
      <c r="D113" s="31"/>
      <c r="E113" s="31"/>
      <c r="F113" s="25" t="str">
        <f>IF(E16="","",E16)</f>
        <v xml:space="preserve"> </v>
      </c>
      <c r="G113" s="31"/>
      <c r="H113" s="31"/>
      <c r="I113" s="28" t="s">
        <v>31</v>
      </c>
      <c r="J113" s="29" t="str">
        <f>E22</f>
        <v>Radka Volková</v>
      </c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0.32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1" customFormat="1" ht="29.28" customHeight="1">
      <c r="A115" s="135"/>
      <c r="B115" s="136"/>
      <c r="C115" s="137" t="s">
        <v>92</v>
      </c>
      <c r="D115" s="138" t="s">
        <v>59</v>
      </c>
      <c r="E115" s="138" t="s">
        <v>55</v>
      </c>
      <c r="F115" s="138" t="s">
        <v>56</v>
      </c>
      <c r="G115" s="138" t="s">
        <v>93</v>
      </c>
      <c r="H115" s="138" t="s">
        <v>94</v>
      </c>
      <c r="I115" s="138" t="s">
        <v>95</v>
      </c>
      <c r="J115" s="139" t="s">
        <v>84</v>
      </c>
      <c r="K115" s="140" t="s">
        <v>96</v>
      </c>
      <c r="L115" s="141"/>
      <c r="M115" s="78" t="s">
        <v>1</v>
      </c>
      <c r="N115" s="79" t="s">
        <v>38</v>
      </c>
      <c r="O115" s="79" t="s">
        <v>97</v>
      </c>
      <c r="P115" s="79" t="s">
        <v>98</v>
      </c>
      <c r="Q115" s="79" t="s">
        <v>99</v>
      </c>
      <c r="R115" s="79" t="s">
        <v>100</v>
      </c>
      <c r="S115" s="79" t="s">
        <v>101</v>
      </c>
      <c r="T115" s="80" t="s">
        <v>102</v>
      </c>
      <c r="U115" s="135"/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</row>
    <row r="116" s="2" customFormat="1" ht="22.8" customHeight="1">
      <c r="A116" s="31"/>
      <c r="B116" s="32"/>
      <c r="C116" s="85" t="s">
        <v>103</v>
      </c>
      <c r="D116" s="31"/>
      <c r="E116" s="31"/>
      <c r="F116" s="31"/>
      <c r="G116" s="31"/>
      <c r="H116" s="31"/>
      <c r="I116" s="31"/>
      <c r="J116" s="142">
        <f>BK116</f>
        <v>0</v>
      </c>
      <c r="K116" s="31"/>
      <c r="L116" s="32"/>
      <c r="M116" s="81"/>
      <c r="N116" s="65"/>
      <c r="O116" s="82"/>
      <c r="P116" s="143">
        <f>P117+P148</f>
        <v>10.474263000000001</v>
      </c>
      <c r="Q116" s="82"/>
      <c r="R116" s="143">
        <f>R117+R148</f>
        <v>0</v>
      </c>
      <c r="S116" s="82"/>
      <c r="T116" s="144">
        <f>T117+T148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8" t="s">
        <v>73</v>
      </c>
      <c r="AU116" s="18" t="s">
        <v>86</v>
      </c>
      <c r="BK116" s="145">
        <f>BK117+BK148</f>
        <v>0</v>
      </c>
    </row>
    <row r="117" s="12" customFormat="1" ht="25.92" customHeight="1">
      <c r="A117" s="12"/>
      <c r="B117" s="146"/>
      <c r="C117" s="12"/>
      <c r="D117" s="147" t="s">
        <v>73</v>
      </c>
      <c r="E117" s="148" t="s">
        <v>104</v>
      </c>
      <c r="F117" s="148" t="s">
        <v>105</v>
      </c>
      <c r="G117" s="12"/>
      <c r="H117" s="12"/>
      <c r="I117" s="12"/>
      <c r="J117" s="149">
        <f>BK117</f>
        <v>0</v>
      </c>
      <c r="K117" s="12"/>
      <c r="L117" s="146"/>
      <c r="M117" s="150"/>
      <c r="N117" s="151"/>
      <c r="O117" s="151"/>
      <c r="P117" s="152">
        <f>P118</f>
        <v>10.474263000000001</v>
      </c>
      <c r="Q117" s="151"/>
      <c r="R117" s="152">
        <f>R118</f>
        <v>0</v>
      </c>
      <c r="S117" s="151"/>
      <c r="T117" s="153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47" t="s">
        <v>79</v>
      </c>
      <c r="AT117" s="154" t="s">
        <v>73</v>
      </c>
      <c r="AU117" s="154" t="s">
        <v>74</v>
      </c>
      <c r="AY117" s="147" t="s">
        <v>106</v>
      </c>
      <c r="BK117" s="155">
        <f>BK118</f>
        <v>0</v>
      </c>
    </row>
    <row r="118" s="12" customFormat="1" ht="22.8" customHeight="1">
      <c r="A118" s="12"/>
      <c r="B118" s="146"/>
      <c r="C118" s="12"/>
      <c r="D118" s="147" t="s">
        <v>73</v>
      </c>
      <c r="E118" s="156" t="s">
        <v>79</v>
      </c>
      <c r="F118" s="156" t="s">
        <v>107</v>
      </c>
      <c r="G118" s="12"/>
      <c r="H118" s="12"/>
      <c r="I118" s="12"/>
      <c r="J118" s="157">
        <f>BK118</f>
        <v>0</v>
      </c>
      <c r="K118" s="12"/>
      <c r="L118" s="146"/>
      <c r="M118" s="150"/>
      <c r="N118" s="151"/>
      <c r="O118" s="151"/>
      <c r="P118" s="152">
        <f>SUM(P119:P147)</f>
        <v>10.474263000000001</v>
      </c>
      <c r="Q118" s="151"/>
      <c r="R118" s="152">
        <f>SUM(R119:R147)</f>
        <v>0</v>
      </c>
      <c r="S118" s="151"/>
      <c r="T118" s="153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47" t="s">
        <v>79</v>
      </c>
      <c r="AT118" s="154" t="s">
        <v>73</v>
      </c>
      <c r="AU118" s="154" t="s">
        <v>79</v>
      </c>
      <c r="AY118" s="147" t="s">
        <v>106</v>
      </c>
      <c r="BK118" s="155">
        <f>SUM(BK119:BK147)</f>
        <v>0</v>
      </c>
    </row>
    <row r="119" s="2" customFormat="1" ht="16.5" customHeight="1">
      <c r="A119" s="31"/>
      <c r="B119" s="158"/>
      <c r="C119" s="159" t="s">
        <v>79</v>
      </c>
      <c r="D119" s="159" t="s">
        <v>108</v>
      </c>
      <c r="E119" s="160" t="s">
        <v>109</v>
      </c>
      <c r="F119" s="161" t="s">
        <v>110</v>
      </c>
      <c r="G119" s="162" t="s">
        <v>111</v>
      </c>
      <c r="H119" s="163">
        <v>35.200000000000003</v>
      </c>
      <c r="I119" s="164">
        <v>0</v>
      </c>
      <c r="J119" s="164">
        <f>ROUND(I119*H119,2)</f>
        <v>0</v>
      </c>
      <c r="K119" s="165"/>
      <c r="L119" s="32"/>
      <c r="M119" s="166" t="s">
        <v>1</v>
      </c>
      <c r="N119" s="167" t="s">
        <v>40</v>
      </c>
      <c r="O119" s="168">
        <v>0.057000000000000002</v>
      </c>
      <c r="P119" s="168">
        <f>O119*H119</f>
        <v>2.0064000000000002</v>
      </c>
      <c r="Q119" s="168">
        <v>0</v>
      </c>
      <c r="R119" s="168">
        <f>Q119*H119</f>
        <v>0</v>
      </c>
      <c r="S119" s="168">
        <v>0</v>
      </c>
      <c r="T119" s="169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0" t="s">
        <v>112</v>
      </c>
      <c r="AT119" s="170" t="s">
        <v>108</v>
      </c>
      <c r="AU119" s="170" t="s">
        <v>113</v>
      </c>
      <c r="AY119" s="18" t="s">
        <v>106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18" t="s">
        <v>113</v>
      </c>
      <c r="BK119" s="171">
        <f>ROUND(I119*H119,2)</f>
        <v>0</v>
      </c>
      <c r="BL119" s="18" t="s">
        <v>112</v>
      </c>
      <c r="BM119" s="170" t="s">
        <v>114</v>
      </c>
    </row>
    <row r="120" s="13" customFormat="1">
      <c r="A120" s="13"/>
      <c r="B120" s="172"/>
      <c r="C120" s="13"/>
      <c r="D120" s="173" t="s">
        <v>115</v>
      </c>
      <c r="E120" s="174" t="s">
        <v>1</v>
      </c>
      <c r="F120" s="175" t="s">
        <v>116</v>
      </c>
      <c r="G120" s="13"/>
      <c r="H120" s="176">
        <v>35.200000000000003</v>
      </c>
      <c r="I120" s="13"/>
      <c r="J120" s="13"/>
      <c r="K120" s="13"/>
      <c r="L120" s="172"/>
      <c r="M120" s="177"/>
      <c r="N120" s="178"/>
      <c r="O120" s="178"/>
      <c r="P120" s="178"/>
      <c r="Q120" s="178"/>
      <c r="R120" s="178"/>
      <c r="S120" s="178"/>
      <c r="T120" s="17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74" t="s">
        <v>115</v>
      </c>
      <c r="AU120" s="174" t="s">
        <v>113</v>
      </c>
      <c r="AV120" s="13" t="s">
        <v>113</v>
      </c>
      <c r="AW120" s="13" t="s">
        <v>30</v>
      </c>
      <c r="AX120" s="13" t="s">
        <v>79</v>
      </c>
      <c r="AY120" s="174" t="s">
        <v>106</v>
      </c>
    </row>
    <row r="121" s="2" customFormat="1" ht="21.75" customHeight="1">
      <c r="A121" s="31"/>
      <c r="B121" s="158"/>
      <c r="C121" s="159" t="s">
        <v>113</v>
      </c>
      <c r="D121" s="159" t="s">
        <v>108</v>
      </c>
      <c r="E121" s="160" t="s">
        <v>117</v>
      </c>
      <c r="F121" s="161" t="s">
        <v>118</v>
      </c>
      <c r="G121" s="162" t="s">
        <v>111</v>
      </c>
      <c r="H121" s="163">
        <v>89.509</v>
      </c>
      <c r="I121" s="164">
        <v>0</v>
      </c>
      <c r="J121" s="164">
        <f>ROUND(I121*H121,2)</f>
        <v>0</v>
      </c>
      <c r="K121" s="165"/>
      <c r="L121" s="32"/>
      <c r="M121" s="166" t="s">
        <v>1</v>
      </c>
      <c r="N121" s="167" t="s">
        <v>40</v>
      </c>
      <c r="O121" s="168">
        <v>0.057000000000000002</v>
      </c>
      <c r="P121" s="168">
        <f>O121*H121</f>
        <v>5.1020130000000004</v>
      </c>
      <c r="Q121" s="168">
        <v>0</v>
      </c>
      <c r="R121" s="168">
        <f>Q121*H121</f>
        <v>0</v>
      </c>
      <c r="S121" s="168">
        <v>0</v>
      </c>
      <c r="T121" s="169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0" t="s">
        <v>112</v>
      </c>
      <c r="AT121" s="170" t="s">
        <v>108</v>
      </c>
      <c r="AU121" s="170" t="s">
        <v>113</v>
      </c>
      <c r="AY121" s="18" t="s">
        <v>106</v>
      </c>
      <c r="BE121" s="171">
        <f>IF(N121="základní",J121,0)</f>
        <v>0</v>
      </c>
      <c r="BF121" s="171">
        <f>IF(N121="snížená",J121,0)</f>
        <v>0</v>
      </c>
      <c r="BG121" s="171">
        <f>IF(N121="zákl. přenesená",J121,0)</f>
        <v>0</v>
      </c>
      <c r="BH121" s="171">
        <f>IF(N121="sníž. přenesená",J121,0)</f>
        <v>0</v>
      </c>
      <c r="BI121" s="171">
        <f>IF(N121="nulová",J121,0)</f>
        <v>0</v>
      </c>
      <c r="BJ121" s="18" t="s">
        <v>113</v>
      </c>
      <c r="BK121" s="171">
        <f>ROUND(I121*H121,2)</f>
        <v>0</v>
      </c>
      <c r="BL121" s="18" t="s">
        <v>112</v>
      </c>
      <c r="BM121" s="170" t="s">
        <v>119</v>
      </c>
    </row>
    <row r="122" s="13" customFormat="1">
      <c r="A122" s="13"/>
      <c r="B122" s="172"/>
      <c r="C122" s="13"/>
      <c r="D122" s="173" t="s">
        <v>115</v>
      </c>
      <c r="E122" s="174" t="s">
        <v>1</v>
      </c>
      <c r="F122" s="175" t="s">
        <v>120</v>
      </c>
      <c r="G122" s="13"/>
      <c r="H122" s="176">
        <v>31.59</v>
      </c>
      <c r="I122" s="13"/>
      <c r="J122" s="13"/>
      <c r="K122" s="13"/>
      <c r="L122" s="172"/>
      <c r="M122" s="177"/>
      <c r="N122" s="178"/>
      <c r="O122" s="178"/>
      <c r="P122" s="178"/>
      <c r="Q122" s="178"/>
      <c r="R122" s="178"/>
      <c r="S122" s="178"/>
      <c r="T122" s="17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4" t="s">
        <v>115</v>
      </c>
      <c r="AU122" s="174" t="s">
        <v>113</v>
      </c>
      <c r="AV122" s="13" t="s">
        <v>113</v>
      </c>
      <c r="AW122" s="13" t="s">
        <v>30</v>
      </c>
      <c r="AX122" s="13" t="s">
        <v>74</v>
      </c>
      <c r="AY122" s="174" t="s">
        <v>106</v>
      </c>
    </row>
    <row r="123" s="13" customFormat="1">
      <c r="A123" s="13"/>
      <c r="B123" s="172"/>
      <c r="C123" s="13"/>
      <c r="D123" s="173" t="s">
        <v>115</v>
      </c>
      <c r="E123" s="174" t="s">
        <v>1</v>
      </c>
      <c r="F123" s="175" t="s">
        <v>121</v>
      </c>
      <c r="G123" s="13"/>
      <c r="H123" s="176">
        <v>25.917000000000002</v>
      </c>
      <c r="I123" s="13"/>
      <c r="J123" s="13"/>
      <c r="K123" s="13"/>
      <c r="L123" s="172"/>
      <c r="M123" s="177"/>
      <c r="N123" s="178"/>
      <c r="O123" s="178"/>
      <c r="P123" s="178"/>
      <c r="Q123" s="178"/>
      <c r="R123" s="178"/>
      <c r="S123" s="178"/>
      <c r="T123" s="17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4" t="s">
        <v>115</v>
      </c>
      <c r="AU123" s="174" t="s">
        <v>113</v>
      </c>
      <c r="AV123" s="13" t="s">
        <v>113</v>
      </c>
      <c r="AW123" s="13" t="s">
        <v>30</v>
      </c>
      <c r="AX123" s="13" t="s">
        <v>74</v>
      </c>
      <c r="AY123" s="174" t="s">
        <v>106</v>
      </c>
    </row>
    <row r="124" s="13" customFormat="1">
      <c r="A124" s="13"/>
      <c r="B124" s="172"/>
      <c r="C124" s="13"/>
      <c r="D124" s="173" t="s">
        <v>115</v>
      </c>
      <c r="E124" s="174" t="s">
        <v>1</v>
      </c>
      <c r="F124" s="175" t="s">
        <v>122</v>
      </c>
      <c r="G124" s="13"/>
      <c r="H124" s="176">
        <v>12.642</v>
      </c>
      <c r="I124" s="13"/>
      <c r="J124" s="13"/>
      <c r="K124" s="13"/>
      <c r="L124" s="172"/>
      <c r="M124" s="177"/>
      <c r="N124" s="178"/>
      <c r="O124" s="178"/>
      <c r="P124" s="178"/>
      <c r="Q124" s="178"/>
      <c r="R124" s="178"/>
      <c r="S124" s="178"/>
      <c r="T124" s="17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4" t="s">
        <v>115</v>
      </c>
      <c r="AU124" s="174" t="s">
        <v>113</v>
      </c>
      <c r="AV124" s="13" t="s">
        <v>113</v>
      </c>
      <c r="AW124" s="13" t="s">
        <v>30</v>
      </c>
      <c r="AX124" s="13" t="s">
        <v>74</v>
      </c>
      <c r="AY124" s="174" t="s">
        <v>106</v>
      </c>
    </row>
    <row r="125" s="13" customFormat="1">
      <c r="A125" s="13"/>
      <c r="B125" s="172"/>
      <c r="C125" s="13"/>
      <c r="D125" s="173" t="s">
        <v>115</v>
      </c>
      <c r="E125" s="174" t="s">
        <v>1</v>
      </c>
      <c r="F125" s="175" t="s">
        <v>123</v>
      </c>
      <c r="G125" s="13"/>
      <c r="H125" s="176">
        <v>12.733000000000001</v>
      </c>
      <c r="I125" s="13"/>
      <c r="J125" s="13"/>
      <c r="K125" s="13"/>
      <c r="L125" s="172"/>
      <c r="M125" s="177"/>
      <c r="N125" s="178"/>
      <c r="O125" s="178"/>
      <c r="P125" s="178"/>
      <c r="Q125" s="178"/>
      <c r="R125" s="178"/>
      <c r="S125" s="178"/>
      <c r="T125" s="17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4" t="s">
        <v>115</v>
      </c>
      <c r="AU125" s="174" t="s">
        <v>113</v>
      </c>
      <c r="AV125" s="13" t="s">
        <v>113</v>
      </c>
      <c r="AW125" s="13" t="s">
        <v>30</v>
      </c>
      <c r="AX125" s="13" t="s">
        <v>74</v>
      </c>
      <c r="AY125" s="174" t="s">
        <v>106</v>
      </c>
    </row>
    <row r="126" s="13" customFormat="1">
      <c r="A126" s="13"/>
      <c r="B126" s="172"/>
      <c r="C126" s="13"/>
      <c r="D126" s="173" t="s">
        <v>115</v>
      </c>
      <c r="E126" s="174" t="s">
        <v>1</v>
      </c>
      <c r="F126" s="175" t="s">
        <v>124</v>
      </c>
      <c r="G126" s="13"/>
      <c r="H126" s="176">
        <v>6.6269999999999998</v>
      </c>
      <c r="I126" s="13"/>
      <c r="J126" s="13"/>
      <c r="K126" s="13"/>
      <c r="L126" s="172"/>
      <c r="M126" s="177"/>
      <c r="N126" s="178"/>
      <c r="O126" s="178"/>
      <c r="P126" s="178"/>
      <c r="Q126" s="178"/>
      <c r="R126" s="178"/>
      <c r="S126" s="178"/>
      <c r="T126" s="17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4" t="s">
        <v>115</v>
      </c>
      <c r="AU126" s="174" t="s">
        <v>113</v>
      </c>
      <c r="AV126" s="13" t="s">
        <v>113</v>
      </c>
      <c r="AW126" s="13" t="s">
        <v>30</v>
      </c>
      <c r="AX126" s="13" t="s">
        <v>74</v>
      </c>
      <c r="AY126" s="174" t="s">
        <v>106</v>
      </c>
    </row>
    <row r="127" s="14" customFormat="1">
      <c r="A127" s="14"/>
      <c r="B127" s="180"/>
      <c r="C127" s="14"/>
      <c r="D127" s="173" t="s">
        <v>115</v>
      </c>
      <c r="E127" s="181" t="s">
        <v>1</v>
      </c>
      <c r="F127" s="182" t="s">
        <v>125</v>
      </c>
      <c r="G127" s="14"/>
      <c r="H127" s="183">
        <v>89.509</v>
      </c>
      <c r="I127" s="14"/>
      <c r="J127" s="14"/>
      <c r="K127" s="14"/>
      <c r="L127" s="180"/>
      <c r="M127" s="184"/>
      <c r="N127" s="185"/>
      <c r="O127" s="185"/>
      <c r="P127" s="185"/>
      <c r="Q127" s="185"/>
      <c r="R127" s="185"/>
      <c r="S127" s="185"/>
      <c r="T127" s="18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81" t="s">
        <v>115</v>
      </c>
      <c r="AU127" s="181" t="s">
        <v>113</v>
      </c>
      <c r="AV127" s="14" t="s">
        <v>112</v>
      </c>
      <c r="AW127" s="14" t="s">
        <v>30</v>
      </c>
      <c r="AX127" s="14" t="s">
        <v>79</v>
      </c>
      <c r="AY127" s="181" t="s">
        <v>106</v>
      </c>
    </row>
    <row r="128" s="2" customFormat="1" ht="21.75" customHeight="1">
      <c r="A128" s="31"/>
      <c r="B128" s="158"/>
      <c r="C128" s="159" t="s">
        <v>126</v>
      </c>
      <c r="D128" s="159" t="s">
        <v>108</v>
      </c>
      <c r="E128" s="160" t="s">
        <v>127</v>
      </c>
      <c r="F128" s="161" t="s">
        <v>128</v>
      </c>
      <c r="G128" s="162" t="s">
        <v>111</v>
      </c>
      <c r="H128" s="163">
        <v>34</v>
      </c>
      <c r="I128" s="164">
        <v>0</v>
      </c>
      <c r="J128" s="164">
        <f>ROUND(I128*H128,2)</f>
        <v>0</v>
      </c>
      <c r="K128" s="165"/>
      <c r="L128" s="32"/>
      <c r="M128" s="166" t="s">
        <v>1</v>
      </c>
      <c r="N128" s="167" t="s">
        <v>40</v>
      </c>
      <c r="O128" s="168">
        <v>0.057000000000000002</v>
      </c>
      <c r="P128" s="168">
        <f>O128*H128</f>
        <v>1.9380000000000002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0" t="s">
        <v>112</v>
      </c>
      <c r="AT128" s="170" t="s">
        <v>108</v>
      </c>
      <c r="AU128" s="170" t="s">
        <v>113</v>
      </c>
      <c r="AY128" s="18" t="s">
        <v>106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8" t="s">
        <v>113</v>
      </c>
      <c r="BK128" s="171">
        <f>ROUND(I128*H128,2)</f>
        <v>0</v>
      </c>
      <c r="BL128" s="18" t="s">
        <v>112</v>
      </c>
      <c r="BM128" s="170" t="s">
        <v>129</v>
      </c>
    </row>
    <row r="129" s="13" customFormat="1">
      <c r="A129" s="13"/>
      <c r="B129" s="172"/>
      <c r="C129" s="13"/>
      <c r="D129" s="173" t="s">
        <v>115</v>
      </c>
      <c r="E129" s="174" t="s">
        <v>1</v>
      </c>
      <c r="F129" s="175" t="s">
        <v>130</v>
      </c>
      <c r="G129" s="13"/>
      <c r="H129" s="176">
        <v>20.100000000000001</v>
      </c>
      <c r="I129" s="13"/>
      <c r="J129" s="13"/>
      <c r="K129" s="13"/>
      <c r="L129" s="172"/>
      <c r="M129" s="177"/>
      <c r="N129" s="178"/>
      <c r="O129" s="178"/>
      <c r="P129" s="178"/>
      <c r="Q129" s="178"/>
      <c r="R129" s="178"/>
      <c r="S129" s="178"/>
      <c r="T129" s="17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4" t="s">
        <v>115</v>
      </c>
      <c r="AU129" s="174" t="s">
        <v>113</v>
      </c>
      <c r="AV129" s="13" t="s">
        <v>113</v>
      </c>
      <c r="AW129" s="13" t="s">
        <v>30</v>
      </c>
      <c r="AX129" s="13" t="s">
        <v>74</v>
      </c>
      <c r="AY129" s="174" t="s">
        <v>106</v>
      </c>
    </row>
    <row r="130" s="13" customFormat="1">
      <c r="A130" s="13"/>
      <c r="B130" s="172"/>
      <c r="C130" s="13"/>
      <c r="D130" s="173" t="s">
        <v>115</v>
      </c>
      <c r="E130" s="174" t="s">
        <v>1</v>
      </c>
      <c r="F130" s="175" t="s">
        <v>131</v>
      </c>
      <c r="G130" s="13"/>
      <c r="H130" s="176">
        <v>5</v>
      </c>
      <c r="I130" s="13"/>
      <c r="J130" s="13"/>
      <c r="K130" s="13"/>
      <c r="L130" s="172"/>
      <c r="M130" s="177"/>
      <c r="N130" s="178"/>
      <c r="O130" s="178"/>
      <c r="P130" s="178"/>
      <c r="Q130" s="178"/>
      <c r="R130" s="178"/>
      <c r="S130" s="178"/>
      <c r="T130" s="17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4" t="s">
        <v>115</v>
      </c>
      <c r="AU130" s="174" t="s">
        <v>113</v>
      </c>
      <c r="AV130" s="13" t="s">
        <v>113</v>
      </c>
      <c r="AW130" s="13" t="s">
        <v>30</v>
      </c>
      <c r="AX130" s="13" t="s">
        <v>74</v>
      </c>
      <c r="AY130" s="174" t="s">
        <v>106</v>
      </c>
    </row>
    <row r="131" s="13" customFormat="1">
      <c r="A131" s="13"/>
      <c r="B131" s="172"/>
      <c r="C131" s="13"/>
      <c r="D131" s="173" t="s">
        <v>115</v>
      </c>
      <c r="E131" s="174" t="s">
        <v>1</v>
      </c>
      <c r="F131" s="175" t="s">
        <v>132</v>
      </c>
      <c r="G131" s="13"/>
      <c r="H131" s="176">
        <v>8.9000000000000004</v>
      </c>
      <c r="I131" s="13"/>
      <c r="J131" s="13"/>
      <c r="K131" s="13"/>
      <c r="L131" s="172"/>
      <c r="M131" s="177"/>
      <c r="N131" s="178"/>
      <c r="O131" s="178"/>
      <c r="P131" s="178"/>
      <c r="Q131" s="178"/>
      <c r="R131" s="178"/>
      <c r="S131" s="178"/>
      <c r="T131" s="17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4" t="s">
        <v>115</v>
      </c>
      <c r="AU131" s="174" t="s">
        <v>113</v>
      </c>
      <c r="AV131" s="13" t="s">
        <v>113</v>
      </c>
      <c r="AW131" s="13" t="s">
        <v>30</v>
      </c>
      <c r="AX131" s="13" t="s">
        <v>74</v>
      </c>
      <c r="AY131" s="174" t="s">
        <v>106</v>
      </c>
    </row>
    <row r="132" s="14" customFormat="1">
      <c r="A132" s="14"/>
      <c r="B132" s="180"/>
      <c r="C132" s="14"/>
      <c r="D132" s="173" t="s">
        <v>115</v>
      </c>
      <c r="E132" s="181" t="s">
        <v>1</v>
      </c>
      <c r="F132" s="182" t="s">
        <v>125</v>
      </c>
      <c r="G132" s="14"/>
      <c r="H132" s="183">
        <v>34</v>
      </c>
      <c r="I132" s="14"/>
      <c r="J132" s="14"/>
      <c r="K132" s="14"/>
      <c r="L132" s="180"/>
      <c r="M132" s="184"/>
      <c r="N132" s="185"/>
      <c r="O132" s="185"/>
      <c r="P132" s="185"/>
      <c r="Q132" s="185"/>
      <c r="R132" s="185"/>
      <c r="S132" s="185"/>
      <c r="T132" s="18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81" t="s">
        <v>115</v>
      </c>
      <c r="AU132" s="181" t="s">
        <v>113</v>
      </c>
      <c r="AV132" s="14" t="s">
        <v>112</v>
      </c>
      <c r="AW132" s="14" t="s">
        <v>30</v>
      </c>
      <c r="AX132" s="14" t="s">
        <v>79</v>
      </c>
      <c r="AY132" s="181" t="s">
        <v>106</v>
      </c>
    </row>
    <row r="133" s="2" customFormat="1" ht="21.75" customHeight="1">
      <c r="A133" s="31"/>
      <c r="B133" s="158"/>
      <c r="C133" s="159" t="s">
        <v>112</v>
      </c>
      <c r="D133" s="159" t="s">
        <v>108</v>
      </c>
      <c r="E133" s="160" t="s">
        <v>133</v>
      </c>
      <c r="F133" s="161" t="s">
        <v>134</v>
      </c>
      <c r="G133" s="162" t="s">
        <v>135</v>
      </c>
      <c r="H133" s="163">
        <v>6</v>
      </c>
      <c r="I133" s="164">
        <v>0</v>
      </c>
      <c r="J133" s="164">
        <f>ROUND(I133*H133,2)</f>
        <v>0</v>
      </c>
      <c r="K133" s="165"/>
      <c r="L133" s="32"/>
      <c r="M133" s="166" t="s">
        <v>1</v>
      </c>
      <c r="N133" s="167" t="s">
        <v>40</v>
      </c>
      <c r="O133" s="168">
        <v>0.057000000000000002</v>
      </c>
      <c r="P133" s="168">
        <f>O133*H133</f>
        <v>0.34200000000000003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0" t="s">
        <v>112</v>
      </c>
      <c r="AT133" s="170" t="s">
        <v>108</v>
      </c>
      <c r="AU133" s="170" t="s">
        <v>113</v>
      </c>
      <c r="AY133" s="18" t="s">
        <v>106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8" t="s">
        <v>113</v>
      </c>
      <c r="BK133" s="171">
        <f>ROUND(I133*H133,2)</f>
        <v>0</v>
      </c>
      <c r="BL133" s="18" t="s">
        <v>112</v>
      </c>
      <c r="BM133" s="170" t="s">
        <v>136</v>
      </c>
    </row>
    <row r="134" s="13" customFormat="1">
      <c r="A134" s="13"/>
      <c r="B134" s="172"/>
      <c r="C134" s="13"/>
      <c r="D134" s="173" t="s">
        <v>115</v>
      </c>
      <c r="E134" s="174" t="s">
        <v>1</v>
      </c>
      <c r="F134" s="175" t="s">
        <v>137</v>
      </c>
      <c r="G134" s="13"/>
      <c r="H134" s="176">
        <v>6</v>
      </c>
      <c r="I134" s="13"/>
      <c r="J134" s="13"/>
      <c r="K134" s="13"/>
      <c r="L134" s="172"/>
      <c r="M134" s="177"/>
      <c r="N134" s="178"/>
      <c r="O134" s="178"/>
      <c r="P134" s="178"/>
      <c r="Q134" s="178"/>
      <c r="R134" s="178"/>
      <c r="S134" s="178"/>
      <c r="T134" s="17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4" t="s">
        <v>115</v>
      </c>
      <c r="AU134" s="174" t="s">
        <v>113</v>
      </c>
      <c r="AV134" s="13" t="s">
        <v>113</v>
      </c>
      <c r="AW134" s="13" t="s">
        <v>30</v>
      </c>
      <c r="AX134" s="13" t="s">
        <v>74</v>
      </c>
      <c r="AY134" s="174" t="s">
        <v>106</v>
      </c>
    </row>
    <row r="135" s="13" customFormat="1">
      <c r="A135" s="13"/>
      <c r="B135" s="172"/>
      <c r="C135" s="13"/>
      <c r="D135" s="173" t="s">
        <v>115</v>
      </c>
      <c r="E135" s="174" t="s">
        <v>1</v>
      </c>
      <c r="F135" s="175" t="s">
        <v>138</v>
      </c>
      <c r="G135" s="13"/>
      <c r="H135" s="176">
        <v>0</v>
      </c>
      <c r="I135" s="13"/>
      <c r="J135" s="13"/>
      <c r="K135" s="13"/>
      <c r="L135" s="172"/>
      <c r="M135" s="177"/>
      <c r="N135" s="178"/>
      <c r="O135" s="178"/>
      <c r="P135" s="178"/>
      <c r="Q135" s="178"/>
      <c r="R135" s="178"/>
      <c r="S135" s="178"/>
      <c r="T135" s="17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4" t="s">
        <v>115</v>
      </c>
      <c r="AU135" s="174" t="s">
        <v>113</v>
      </c>
      <c r="AV135" s="13" t="s">
        <v>113</v>
      </c>
      <c r="AW135" s="13" t="s">
        <v>30</v>
      </c>
      <c r="AX135" s="13" t="s">
        <v>74</v>
      </c>
      <c r="AY135" s="174" t="s">
        <v>106</v>
      </c>
    </row>
    <row r="136" s="15" customFormat="1">
      <c r="A136" s="15"/>
      <c r="B136" s="187"/>
      <c r="C136" s="15"/>
      <c r="D136" s="173" t="s">
        <v>115</v>
      </c>
      <c r="E136" s="188" t="s">
        <v>1</v>
      </c>
      <c r="F136" s="189" t="s">
        <v>139</v>
      </c>
      <c r="G136" s="15"/>
      <c r="H136" s="190">
        <v>6</v>
      </c>
      <c r="I136" s="15"/>
      <c r="J136" s="15"/>
      <c r="K136" s="15"/>
      <c r="L136" s="187"/>
      <c r="M136" s="191"/>
      <c r="N136" s="192"/>
      <c r="O136" s="192"/>
      <c r="P136" s="192"/>
      <c r="Q136" s="192"/>
      <c r="R136" s="192"/>
      <c r="S136" s="192"/>
      <c r="T136" s="19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188" t="s">
        <v>115</v>
      </c>
      <c r="AU136" s="188" t="s">
        <v>113</v>
      </c>
      <c r="AV136" s="15" t="s">
        <v>126</v>
      </c>
      <c r="AW136" s="15" t="s">
        <v>30</v>
      </c>
      <c r="AX136" s="15" t="s">
        <v>74</v>
      </c>
      <c r="AY136" s="188" t="s">
        <v>106</v>
      </c>
    </row>
    <row r="137" s="14" customFormat="1">
      <c r="A137" s="14"/>
      <c r="B137" s="180"/>
      <c r="C137" s="14"/>
      <c r="D137" s="173" t="s">
        <v>115</v>
      </c>
      <c r="E137" s="181" t="s">
        <v>1</v>
      </c>
      <c r="F137" s="182" t="s">
        <v>140</v>
      </c>
      <c r="G137" s="14"/>
      <c r="H137" s="183">
        <v>6</v>
      </c>
      <c r="I137" s="14"/>
      <c r="J137" s="14"/>
      <c r="K137" s="14"/>
      <c r="L137" s="180"/>
      <c r="M137" s="184"/>
      <c r="N137" s="185"/>
      <c r="O137" s="185"/>
      <c r="P137" s="185"/>
      <c r="Q137" s="185"/>
      <c r="R137" s="185"/>
      <c r="S137" s="185"/>
      <c r="T137" s="18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81" t="s">
        <v>115</v>
      </c>
      <c r="AU137" s="181" t="s">
        <v>113</v>
      </c>
      <c r="AV137" s="14" t="s">
        <v>112</v>
      </c>
      <c r="AW137" s="14" t="s">
        <v>30</v>
      </c>
      <c r="AX137" s="14" t="s">
        <v>79</v>
      </c>
      <c r="AY137" s="181" t="s">
        <v>106</v>
      </c>
    </row>
    <row r="138" s="2" customFormat="1" ht="21.75" customHeight="1">
      <c r="A138" s="31"/>
      <c r="B138" s="158"/>
      <c r="C138" s="159" t="s">
        <v>141</v>
      </c>
      <c r="D138" s="159" t="s">
        <v>108</v>
      </c>
      <c r="E138" s="160" t="s">
        <v>142</v>
      </c>
      <c r="F138" s="161" t="s">
        <v>143</v>
      </c>
      <c r="G138" s="162" t="s">
        <v>144</v>
      </c>
      <c r="H138" s="163">
        <v>16.050000000000001</v>
      </c>
      <c r="I138" s="164">
        <v>0</v>
      </c>
      <c r="J138" s="164">
        <f>ROUND(I138*H138,2)</f>
        <v>0</v>
      </c>
      <c r="K138" s="165"/>
      <c r="L138" s="32"/>
      <c r="M138" s="166" t="s">
        <v>1</v>
      </c>
      <c r="N138" s="167" t="s">
        <v>40</v>
      </c>
      <c r="O138" s="168">
        <v>0.057000000000000002</v>
      </c>
      <c r="P138" s="168">
        <f>O138*H138</f>
        <v>0.91485000000000005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0" t="s">
        <v>112</v>
      </c>
      <c r="AT138" s="170" t="s">
        <v>108</v>
      </c>
      <c r="AU138" s="170" t="s">
        <v>113</v>
      </c>
      <c r="AY138" s="18" t="s">
        <v>106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8" t="s">
        <v>113</v>
      </c>
      <c r="BK138" s="171">
        <f>ROUND(I138*H138,2)</f>
        <v>0</v>
      </c>
      <c r="BL138" s="18" t="s">
        <v>112</v>
      </c>
      <c r="BM138" s="170" t="s">
        <v>145</v>
      </c>
    </row>
    <row r="139" s="13" customFormat="1">
      <c r="A139" s="13"/>
      <c r="B139" s="172"/>
      <c r="C139" s="13"/>
      <c r="D139" s="173" t="s">
        <v>115</v>
      </c>
      <c r="E139" s="174" t="s">
        <v>1</v>
      </c>
      <c r="F139" s="175" t="s">
        <v>146</v>
      </c>
      <c r="G139" s="13"/>
      <c r="H139" s="176">
        <v>3.4500000000000002</v>
      </c>
      <c r="I139" s="13"/>
      <c r="J139" s="13"/>
      <c r="K139" s="13"/>
      <c r="L139" s="172"/>
      <c r="M139" s="177"/>
      <c r="N139" s="178"/>
      <c r="O139" s="178"/>
      <c r="P139" s="178"/>
      <c r="Q139" s="178"/>
      <c r="R139" s="178"/>
      <c r="S139" s="178"/>
      <c r="T139" s="17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4" t="s">
        <v>115</v>
      </c>
      <c r="AU139" s="174" t="s">
        <v>113</v>
      </c>
      <c r="AV139" s="13" t="s">
        <v>113</v>
      </c>
      <c r="AW139" s="13" t="s">
        <v>30</v>
      </c>
      <c r="AX139" s="13" t="s">
        <v>74</v>
      </c>
      <c r="AY139" s="174" t="s">
        <v>106</v>
      </c>
    </row>
    <row r="140" s="13" customFormat="1">
      <c r="A140" s="13"/>
      <c r="B140" s="172"/>
      <c r="C140" s="13"/>
      <c r="D140" s="173" t="s">
        <v>115</v>
      </c>
      <c r="E140" s="174" t="s">
        <v>1</v>
      </c>
      <c r="F140" s="175" t="s">
        <v>147</v>
      </c>
      <c r="G140" s="13"/>
      <c r="H140" s="176">
        <v>4.2000000000000002</v>
      </c>
      <c r="I140" s="13"/>
      <c r="J140" s="13"/>
      <c r="K140" s="13"/>
      <c r="L140" s="172"/>
      <c r="M140" s="177"/>
      <c r="N140" s="178"/>
      <c r="O140" s="178"/>
      <c r="P140" s="178"/>
      <c r="Q140" s="178"/>
      <c r="R140" s="178"/>
      <c r="S140" s="178"/>
      <c r="T140" s="17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4" t="s">
        <v>115</v>
      </c>
      <c r="AU140" s="174" t="s">
        <v>113</v>
      </c>
      <c r="AV140" s="13" t="s">
        <v>113</v>
      </c>
      <c r="AW140" s="13" t="s">
        <v>30</v>
      </c>
      <c r="AX140" s="13" t="s">
        <v>74</v>
      </c>
      <c r="AY140" s="174" t="s">
        <v>106</v>
      </c>
    </row>
    <row r="141" s="13" customFormat="1">
      <c r="A141" s="13"/>
      <c r="B141" s="172"/>
      <c r="C141" s="13"/>
      <c r="D141" s="173" t="s">
        <v>115</v>
      </c>
      <c r="E141" s="174" t="s">
        <v>1</v>
      </c>
      <c r="F141" s="175" t="s">
        <v>148</v>
      </c>
      <c r="G141" s="13"/>
      <c r="H141" s="176">
        <v>4.2000000000000002</v>
      </c>
      <c r="I141" s="13"/>
      <c r="J141" s="13"/>
      <c r="K141" s="13"/>
      <c r="L141" s="172"/>
      <c r="M141" s="177"/>
      <c r="N141" s="178"/>
      <c r="O141" s="178"/>
      <c r="P141" s="178"/>
      <c r="Q141" s="178"/>
      <c r="R141" s="178"/>
      <c r="S141" s="178"/>
      <c r="T141" s="17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4" t="s">
        <v>115</v>
      </c>
      <c r="AU141" s="174" t="s">
        <v>113</v>
      </c>
      <c r="AV141" s="13" t="s">
        <v>113</v>
      </c>
      <c r="AW141" s="13" t="s">
        <v>30</v>
      </c>
      <c r="AX141" s="13" t="s">
        <v>74</v>
      </c>
      <c r="AY141" s="174" t="s">
        <v>106</v>
      </c>
    </row>
    <row r="142" s="13" customFormat="1">
      <c r="A142" s="13"/>
      <c r="B142" s="172"/>
      <c r="C142" s="13"/>
      <c r="D142" s="173" t="s">
        <v>115</v>
      </c>
      <c r="E142" s="174" t="s">
        <v>1</v>
      </c>
      <c r="F142" s="175" t="s">
        <v>149</v>
      </c>
      <c r="G142" s="13"/>
      <c r="H142" s="176">
        <v>4.2000000000000002</v>
      </c>
      <c r="I142" s="13"/>
      <c r="J142" s="13"/>
      <c r="K142" s="13"/>
      <c r="L142" s="172"/>
      <c r="M142" s="177"/>
      <c r="N142" s="178"/>
      <c r="O142" s="178"/>
      <c r="P142" s="178"/>
      <c r="Q142" s="178"/>
      <c r="R142" s="178"/>
      <c r="S142" s="178"/>
      <c r="T142" s="17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4" t="s">
        <v>115</v>
      </c>
      <c r="AU142" s="174" t="s">
        <v>113</v>
      </c>
      <c r="AV142" s="13" t="s">
        <v>113</v>
      </c>
      <c r="AW142" s="13" t="s">
        <v>30</v>
      </c>
      <c r="AX142" s="13" t="s">
        <v>74</v>
      </c>
      <c r="AY142" s="174" t="s">
        <v>106</v>
      </c>
    </row>
    <row r="143" s="14" customFormat="1">
      <c r="A143" s="14"/>
      <c r="B143" s="180"/>
      <c r="C143" s="14"/>
      <c r="D143" s="173" t="s">
        <v>115</v>
      </c>
      <c r="E143" s="181" t="s">
        <v>1</v>
      </c>
      <c r="F143" s="182" t="s">
        <v>125</v>
      </c>
      <c r="G143" s="14"/>
      <c r="H143" s="183">
        <v>16.050000000000001</v>
      </c>
      <c r="I143" s="14"/>
      <c r="J143" s="14"/>
      <c r="K143" s="14"/>
      <c r="L143" s="180"/>
      <c r="M143" s="184"/>
      <c r="N143" s="185"/>
      <c r="O143" s="185"/>
      <c r="P143" s="185"/>
      <c r="Q143" s="185"/>
      <c r="R143" s="185"/>
      <c r="S143" s="185"/>
      <c r="T143" s="18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1" t="s">
        <v>115</v>
      </c>
      <c r="AU143" s="181" t="s">
        <v>113</v>
      </c>
      <c r="AV143" s="14" t="s">
        <v>112</v>
      </c>
      <c r="AW143" s="14" t="s">
        <v>30</v>
      </c>
      <c r="AX143" s="14" t="s">
        <v>79</v>
      </c>
      <c r="AY143" s="181" t="s">
        <v>106</v>
      </c>
    </row>
    <row r="144" s="2" customFormat="1" ht="21.75" customHeight="1">
      <c r="A144" s="31"/>
      <c r="B144" s="158"/>
      <c r="C144" s="159" t="s">
        <v>150</v>
      </c>
      <c r="D144" s="159" t="s">
        <v>108</v>
      </c>
      <c r="E144" s="160" t="s">
        <v>151</v>
      </c>
      <c r="F144" s="161" t="s">
        <v>152</v>
      </c>
      <c r="G144" s="162" t="s">
        <v>135</v>
      </c>
      <c r="H144" s="163">
        <v>1</v>
      </c>
      <c r="I144" s="164">
        <v>0</v>
      </c>
      <c r="J144" s="164">
        <f>ROUND(I144*H144,2)</f>
        <v>0</v>
      </c>
      <c r="K144" s="165"/>
      <c r="L144" s="32"/>
      <c r="M144" s="166" t="s">
        <v>1</v>
      </c>
      <c r="N144" s="167" t="s">
        <v>40</v>
      </c>
      <c r="O144" s="168">
        <v>0.057000000000000002</v>
      </c>
      <c r="P144" s="168">
        <f>O144*H144</f>
        <v>0.057000000000000002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0" t="s">
        <v>112</v>
      </c>
      <c r="AT144" s="170" t="s">
        <v>108</v>
      </c>
      <c r="AU144" s="170" t="s">
        <v>113</v>
      </c>
      <c r="AY144" s="18" t="s">
        <v>106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8" t="s">
        <v>113</v>
      </c>
      <c r="BK144" s="171">
        <f>ROUND(I144*H144,2)</f>
        <v>0</v>
      </c>
      <c r="BL144" s="18" t="s">
        <v>112</v>
      </c>
      <c r="BM144" s="170" t="s">
        <v>153</v>
      </c>
    </row>
    <row r="145" s="2" customFormat="1" ht="16.5" customHeight="1">
      <c r="A145" s="31"/>
      <c r="B145" s="158"/>
      <c r="C145" s="159" t="s">
        <v>154</v>
      </c>
      <c r="D145" s="159" t="s">
        <v>108</v>
      </c>
      <c r="E145" s="160" t="s">
        <v>155</v>
      </c>
      <c r="F145" s="161" t="s">
        <v>156</v>
      </c>
      <c r="G145" s="162" t="s">
        <v>135</v>
      </c>
      <c r="H145" s="163">
        <v>1</v>
      </c>
      <c r="I145" s="164">
        <v>0</v>
      </c>
      <c r="J145" s="164">
        <f>ROUND(I145*H145,2)</f>
        <v>0</v>
      </c>
      <c r="K145" s="165"/>
      <c r="L145" s="32"/>
      <c r="M145" s="166" t="s">
        <v>1</v>
      </c>
      <c r="N145" s="167" t="s">
        <v>40</v>
      </c>
      <c r="O145" s="168">
        <v>0.057000000000000002</v>
      </c>
      <c r="P145" s="168">
        <f>O145*H145</f>
        <v>0.057000000000000002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0" t="s">
        <v>112</v>
      </c>
      <c r="AT145" s="170" t="s">
        <v>108</v>
      </c>
      <c r="AU145" s="170" t="s">
        <v>113</v>
      </c>
      <c r="AY145" s="18" t="s">
        <v>106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8" t="s">
        <v>113</v>
      </c>
      <c r="BK145" s="171">
        <f>ROUND(I145*H145,2)</f>
        <v>0</v>
      </c>
      <c r="BL145" s="18" t="s">
        <v>112</v>
      </c>
      <c r="BM145" s="170" t="s">
        <v>157</v>
      </c>
    </row>
    <row r="146" s="13" customFormat="1">
      <c r="A146" s="13"/>
      <c r="B146" s="172"/>
      <c r="C146" s="13"/>
      <c r="D146" s="173" t="s">
        <v>115</v>
      </c>
      <c r="E146" s="174" t="s">
        <v>1</v>
      </c>
      <c r="F146" s="175" t="s">
        <v>79</v>
      </c>
      <c r="G146" s="13"/>
      <c r="H146" s="176">
        <v>1</v>
      </c>
      <c r="I146" s="13"/>
      <c r="J146" s="13"/>
      <c r="K146" s="13"/>
      <c r="L146" s="172"/>
      <c r="M146" s="177"/>
      <c r="N146" s="178"/>
      <c r="O146" s="178"/>
      <c r="P146" s="178"/>
      <c r="Q146" s="178"/>
      <c r="R146" s="178"/>
      <c r="S146" s="178"/>
      <c r="T146" s="17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4" t="s">
        <v>115</v>
      </c>
      <c r="AU146" s="174" t="s">
        <v>113</v>
      </c>
      <c r="AV146" s="13" t="s">
        <v>113</v>
      </c>
      <c r="AW146" s="13" t="s">
        <v>30</v>
      </c>
      <c r="AX146" s="13" t="s">
        <v>79</v>
      </c>
      <c r="AY146" s="174" t="s">
        <v>106</v>
      </c>
    </row>
    <row r="147" s="2" customFormat="1" ht="21.75" customHeight="1">
      <c r="A147" s="31"/>
      <c r="B147" s="158"/>
      <c r="C147" s="159" t="s">
        <v>158</v>
      </c>
      <c r="D147" s="159" t="s">
        <v>108</v>
      </c>
      <c r="E147" s="160" t="s">
        <v>159</v>
      </c>
      <c r="F147" s="161" t="s">
        <v>160</v>
      </c>
      <c r="G147" s="162" t="s">
        <v>135</v>
      </c>
      <c r="H147" s="163">
        <v>1</v>
      </c>
      <c r="I147" s="164">
        <v>0</v>
      </c>
      <c r="J147" s="164">
        <f>ROUND(I147*H147,2)</f>
        <v>0</v>
      </c>
      <c r="K147" s="165"/>
      <c r="L147" s="32"/>
      <c r="M147" s="166" t="s">
        <v>1</v>
      </c>
      <c r="N147" s="167" t="s">
        <v>40</v>
      </c>
      <c r="O147" s="168">
        <v>0.057000000000000002</v>
      </c>
      <c r="P147" s="168">
        <f>O147*H147</f>
        <v>0.057000000000000002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0" t="s">
        <v>112</v>
      </c>
      <c r="AT147" s="170" t="s">
        <v>108</v>
      </c>
      <c r="AU147" s="170" t="s">
        <v>113</v>
      </c>
      <c r="AY147" s="18" t="s">
        <v>106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8" t="s">
        <v>113</v>
      </c>
      <c r="BK147" s="171">
        <f>ROUND(I147*H147,2)</f>
        <v>0</v>
      </c>
      <c r="BL147" s="18" t="s">
        <v>112</v>
      </c>
      <c r="BM147" s="170" t="s">
        <v>161</v>
      </c>
    </row>
    <row r="148" s="12" customFormat="1" ht="25.92" customHeight="1">
      <c r="A148" s="12"/>
      <c r="B148" s="146"/>
      <c r="C148" s="12"/>
      <c r="D148" s="147" t="s">
        <v>73</v>
      </c>
      <c r="E148" s="148" t="s">
        <v>162</v>
      </c>
      <c r="F148" s="148" t="s">
        <v>163</v>
      </c>
      <c r="G148" s="12"/>
      <c r="H148" s="12"/>
      <c r="I148" s="12"/>
      <c r="J148" s="149">
        <f>BK148</f>
        <v>0</v>
      </c>
      <c r="K148" s="12"/>
      <c r="L148" s="146"/>
      <c r="M148" s="150"/>
      <c r="N148" s="151"/>
      <c r="O148" s="151"/>
      <c r="P148" s="152">
        <f>P149</f>
        <v>0</v>
      </c>
      <c r="Q148" s="151"/>
      <c r="R148" s="152">
        <f>R149</f>
        <v>0</v>
      </c>
      <c r="S148" s="151"/>
      <c r="T148" s="15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47" t="s">
        <v>141</v>
      </c>
      <c r="AT148" s="154" t="s">
        <v>73</v>
      </c>
      <c r="AU148" s="154" t="s">
        <v>74</v>
      </c>
      <c r="AY148" s="147" t="s">
        <v>106</v>
      </c>
      <c r="BK148" s="155">
        <f>BK149</f>
        <v>0</v>
      </c>
    </row>
    <row r="149" s="12" customFormat="1" ht="22.8" customHeight="1">
      <c r="A149" s="12"/>
      <c r="B149" s="146"/>
      <c r="C149" s="12"/>
      <c r="D149" s="147" t="s">
        <v>73</v>
      </c>
      <c r="E149" s="156" t="s">
        <v>164</v>
      </c>
      <c r="F149" s="156" t="s">
        <v>165</v>
      </c>
      <c r="G149" s="12"/>
      <c r="H149" s="12"/>
      <c r="I149" s="12"/>
      <c r="J149" s="157">
        <f>BK149</f>
        <v>0</v>
      </c>
      <c r="K149" s="12"/>
      <c r="L149" s="146"/>
      <c r="M149" s="150"/>
      <c r="N149" s="151"/>
      <c r="O149" s="151"/>
      <c r="P149" s="152">
        <f>P150</f>
        <v>0</v>
      </c>
      <c r="Q149" s="151"/>
      <c r="R149" s="152">
        <f>R150</f>
        <v>0</v>
      </c>
      <c r="S149" s="151"/>
      <c r="T149" s="15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47" t="s">
        <v>141</v>
      </c>
      <c r="AT149" s="154" t="s">
        <v>73</v>
      </c>
      <c r="AU149" s="154" t="s">
        <v>79</v>
      </c>
      <c r="AY149" s="147" t="s">
        <v>106</v>
      </c>
      <c r="BK149" s="155">
        <f>BK150</f>
        <v>0</v>
      </c>
    </row>
    <row r="150" s="2" customFormat="1" ht="16.5" customHeight="1">
      <c r="A150" s="31"/>
      <c r="B150" s="158"/>
      <c r="C150" s="159" t="s">
        <v>166</v>
      </c>
      <c r="D150" s="159" t="s">
        <v>108</v>
      </c>
      <c r="E150" s="160" t="s">
        <v>167</v>
      </c>
      <c r="F150" s="161" t="s">
        <v>168</v>
      </c>
      <c r="G150" s="162" t="s">
        <v>135</v>
      </c>
      <c r="H150" s="163">
        <v>1</v>
      </c>
      <c r="I150" s="164">
        <v>0</v>
      </c>
      <c r="J150" s="164">
        <f>ROUND(I150*H150,2)</f>
        <v>0</v>
      </c>
      <c r="K150" s="165"/>
      <c r="L150" s="32"/>
      <c r="M150" s="194" t="s">
        <v>1</v>
      </c>
      <c r="N150" s="195" t="s">
        <v>40</v>
      </c>
      <c r="O150" s="196">
        <v>0</v>
      </c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0" t="s">
        <v>169</v>
      </c>
      <c r="AT150" s="170" t="s">
        <v>108</v>
      </c>
      <c r="AU150" s="170" t="s">
        <v>113</v>
      </c>
      <c r="AY150" s="18" t="s">
        <v>106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8" t="s">
        <v>113</v>
      </c>
      <c r="BK150" s="171">
        <f>ROUND(I150*H150,2)</f>
        <v>0</v>
      </c>
      <c r="BL150" s="18" t="s">
        <v>169</v>
      </c>
      <c r="BM150" s="170" t="s">
        <v>170</v>
      </c>
    </row>
    <row r="151" s="2" customFormat="1" ht="6.96" customHeight="1">
      <c r="A151" s="31"/>
      <c r="B151" s="52"/>
      <c r="C151" s="53"/>
      <c r="D151" s="53"/>
      <c r="E151" s="53"/>
      <c r="F151" s="53"/>
      <c r="G151" s="53"/>
      <c r="H151" s="53"/>
      <c r="I151" s="53"/>
      <c r="J151" s="53"/>
      <c r="K151" s="53"/>
      <c r="L151" s="32"/>
      <c r="M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</row>
  </sheetData>
  <autoFilter ref="C115:K150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2021-05-09T13:08:38Z</dcterms:created>
  <dcterms:modified xsi:type="dcterms:W3CDTF">2021-05-09T13:08:39Z</dcterms:modified>
</cp:coreProperties>
</file>